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tanz.sharepoint.com/sites/NZPPTAStaff/Representing/Collective Agreements/STCA/STCA 2022/Updated Web Resources - It's About Time 2023-2025/"/>
    </mc:Choice>
  </mc:AlternateContent>
  <xr:revisionPtr revIDLastSave="0" documentId="8_{DE48C835-AEAC-44A6-A26F-7E578C774748}" xr6:coauthVersionLast="47" xr6:coauthVersionMax="47" xr10:uidLastSave="{00000000-0000-0000-0000-000000000000}"/>
  <bookViews>
    <workbookView xWindow="-110" yWindow="-110" windowWidth="19420" windowHeight="11620" xr2:uid="{7F4B60A5-8FAC-49C5-AD51-81A159C1DE5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F42" i="1" s="1"/>
  <c r="C14" i="1"/>
  <c r="C28" i="1"/>
  <c r="F28" i="1" s="1"/>
  <c r="F14" i="1"/>
  <c r="C24" i="1"/>
  <c r="C25" i="1" s="1"/>
  <c r="C38" i="1"/>
  <c r="C40" i="1" s="1"/>
  <c r="C10" i="1"/>
  <c r="C12" i="1" s="1"/>
  <c r="C26" i="1" l="1"/>
  <c r="C11" i="1"/>
  <c r="C39" i="1"/>
</calcChain>
</file>

<file path=xl/sharedStrings.xml><?xml version="1.0" encoding="utf-8"?>
<sst xmlns="http://schemas.openxmlformats.org/spreadsheetml/2006/main" count="56" uniqueCount="24">
  <si>
    <t>Staffing adjustments for 2025</t>
  </si>
  <si>
    <t>Fill in the information below for your school type.</t>
  </si>
  <si>
    <t>Restricted composite</t>
  </si>
  <si>
    <t>School type</t>
  </si>
  <si>
    <t>Secondary</t>
  </si>
  <si>
    <t>Composite/Area school</t>
  </si>
  <si>
    <t>year 7-15 roll (n)</t>
  </si>
  <si>
    <t>Equity index</t>
  </si>
  <si>
    <t>Yes</t>
  </si>
  <si>
    <t>Staffing entitlement (FTTE)</t>
  </si>
  <si>
    <t>No</t>
  </si>
  <si>
    <t>Estimated</t>
  </si>
  <si>
    <t>Subject to confirmation in the school's staffing notice.</t>
  </si>
  <si>
    <t>Pastoral care time allowances</t>
  </si>
  <si>
    <t>allowances to allocate</t>
  </si>
  <si>
    <t>hours per week in total for PCTA holders</t>
  </si>
  <si>
    <t>hours p/w to school to support use of PCTAs</t>
  </si>
  <si>
    <t>Part time change staffing</t>
  </si>
  <si>
    <t>FTTE</t>
  </si>
  <si>
    <t xml:space="preserve">or </t>
  </si>
  <si>
    <t>hours per week</t>
  </si>
  <si>
    <t>Area/composite/Kura</t>
  </si>
  <si>
    <t>total roll</t>
  </si>
  <si>
    <t>year 9-10 roll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</si>
</sst>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7DE1-0525-4757-9B6B-62DE3CA54574}">
  <dimension ref="A1:M42"/>
  <sheetViews>
    <sheetView tabSelected="1" workbookViewId="0">
      <selection activeCell="J4" sqref="J4"/>
    </sheetView>
  </sheetViews>
  <sheetFormatPr defaultRowHeight="14.45"/>
  <cols>
    <col min="1" max="1" width="1.5703125" customWidth="1"/>
    <col min="2" max="2" width="27.140625" customWidth="1"/>
    <col min="3" max="3" width="25.28515625" customWidth="1"/>
    <col min="4" max="4" width="7.85546875" customWidth="1"/>
    <col min="5" max="5" width="6.140625" customWidth="1"/>
    <col min="6" max="6" width="7.140625" customWidth="1"/>
    <col min="7" max="7" width="17" customWidth="1"/>
    <col min="8" max="8" width="14.42578125" customWidth="1"/>
    <col min="9" max="9" width="5.140625" customWidth="1"/>
    <col min="10" max="10" width="3.7109375" customWidth="1"/>
    <col min="11" max="11" width="5" customWidth="1"/>
    <col min="12" max="14" width="0" hidden="1" customWidth="1"/>
  </cols>
  <sheetData>
    <row r="1" spans="1:13" ht="18.600000000000001">
      <c r="B1" s="5" t="s">
        <v>0</v>
      </c>
    </row>
    <row r="2" spans="1:13" ht="35.450000000000003" customHeight="1">
      <c r="C2" s="9" t="s">
        <v>1</v>
      </c>
      <c r="D2" s="10"/>
    </row>
    <row r="3" spans="1:13">
      <c r="M3" t="s">
        <v>2</v>
      </c>
    </row>
    <row r="4" spans="1:13" ht="18.95" thickBot="1">
      <c r="B4" s="4" t="s">
        <v>3</v>
      </c>
      <c r="C4" s="8" t="s">
        <v>4</v>
      </c>
      <c r="M4" t="s">
        <v>5</v>
      </c>
    </row>
    <row r="5" spans="1:13" ht="15" thickBot="1">
      <c r="B5" t="s">
        <v>6</v>
      </c>
      <c r="C5" s="2">
        <v>0</v>
      </c>
    </row>
    <row r="6" spans="1:13" ht="15" thickBot="1">
      <c r="B6" t="s">
        <v>7</v>
      </c>
      <c r="C6" s="2">
        <v>0</v>
      </c>
      <c r="M6" t="s">
        <v>8</v>
      </c>
    </row>
    <row r="7" spans="1:13" ht="15" thickBot="1">
      <c r="B7" t="s">
        <v>9</v>
      </c>
      <c r="C7" s="3">
        <v>0</v>
      </c>
      <c r="M7" t="s">
        <v>10</v>
      </c>
    </row>
    <row r="9" spans="1:13">
      <c r="A9" s="1" t="s">
        <v>11</v>
      </c>
      <c r="C9" s="6" t="s">
        <v>12</v>
      </c>
      <c r="K9" s="7"/>
    </row>
    <row r="10" spans="1:13">
      <c r="A10" s="1" t="s">
        <v>13</v>
      </c>
      <c r="C10" s="7">
        <f>ROUNDUP(IF(C6&lt;400, C5*0.00328,(C6/400)^2*C5*0.00328),0)</f>
        <v>0</v>
      </c>
      <c r="D10" s="1" t="s">
        <v>14</v>
      </c>
      <c r="K10" s="7"/>
    </row>
    <row r="11" spans="1:13">
      <c r="C11" s="7">
        <f>C10*0.2*25</f>
        <v>0</v>
      </c>
      <c r="D11" s="1" t="s">
        <v>15</v>
      </c>
      <c r="K11" s="7"/>
    </row>
    <row r="12" spans="1:13">
      <c r="C12" s="7">
        <f>C10*0.05*25</f>
        <v>0</v>
      </c>
      <c r="D12" s="1" t="s">
        <v>16</v>
      </c>
    </row>
    <row r="13" spans="1:13">
      <c r="A13" s="1" t="s">
        <v>11</v>
      </c>
      <c r="D13" s="1"/>
    </row>
    <row r="14" spans="1:13">
      <c r="A14" s="1" t="s">
        <v>17</v>
      </c>
      <c r="C14" s="7">
        <f>IF(C7=0,0,ROUND(0.1+0.01584*C7,2))</f>
        <v>0</v>
      </c>
      <c r="D14" s="1" t="s">
        <v>18</v>
      </c>
      <c r="E14" t="s">
        <v>19</v>
      </c>
      <c r="F14" s="7">
        <f>C14*25</f>
        <v>0</v>
      </c>
      <c r="G14" s="1" t="s">
        <v>20</v>
      </c>
    </row>
    <row r="16" spans="1:13">
      <c r="A16" s="1"/>
      <c r="G16" s="7"/>
    </row>
    <row r="17" spans="1:7" ht="18.95" thickBot="1">
      <c r="B17" s="4" t="s">
        <v>3</v>
      </c>
      <c r="C17" s="8" t="s">
        <v>21</v>
      </c>
    </row>
    <row r="18" spans="1:7" ht="15" thickBot="1">
      <c r="B18" t="s">
        <v>6</v>
      </c>
      <c r="C18" s="2">
        <v>0</v>
      </c>
    </row>
    <row r="19" spans="1:7" ht="15" thickBot="1">
      <c r="B19" t="s">
        <v>22</v>
      </c>
      <c r="C19" s="2">
        <v>0</v>
      </c>
    </row>
    <row r="20" spans="1:7" ht="15" thickBot="1">
      <c r="B20" t="s">
        <v>7</v>
      </c>
      <c r="C20" s="2">
        <v>0</v>
      </c>
    </row>
    <row r="21" spans="1:7" ht="15" thickBot="1">
      <c r="B21" t="s">
        <v>9</v>
      </c>
      <c r="C21" s="3">
        <v>0</v>
      </c>
    </row>
    <row r="23" spans="1:7">
      <c r="A23" s="1" t="s">
        <v>11</v>
      </c>
      <c r="C23" s="6" t="s">
        <v>12</v>
      </c>
    </row>
    <row r="24" spans="1:7">
      <c r="A24" s="1" t="s">
        <v>13</v>
      </c>
      <c r="C24" s="7">
        <f>ROUNDUP(IF(C18&gt;500,IF(C20&lt;400,C18*0.00328+8,(C20/400)^2*C18*0.00328+8),IF(C20&lt;400,C18*0.0167,(C20/400)^2*C18*0.0167)),0)</f>
        <v>0</v>
      </c>
      <c r="D24" s="1" t="s">
        <v>14</v>
      </c>
    </row>
    <row r="25" spans="1:7">
      <c r="C25" s="7">
        <f>C24*0.2*25</f>
        <v>0</v>
      </c>
      <c r="D25" s="1" t="s">
        <v>15</v>
      </c>
    </row>
    <row r="26" spans="1:7">
      <c r="C26" s="7">
        <f>C24*0.05*25</f>
        <v>0</v>
      </c>
      <c r="D26" s="1" t="s">
        <v>16</v>
      </c>
    </row>
    <row r="27" spans="1:7">
      <c r="A27" s="1" t="s">
        <v>11</v>
      </c>
    </row>
    <row r="28" spans="1:7">
      <c r="A28" s="1" t="s">
        <v>17</v>
      </c>
      <c r="C28" s="7">
        <f>IF(C21=0,0,ROUND(0.1+(C18/C19)*0.026*C21,2))</f>
        <v>0</v>
      </c>
      <c r="D28" s="1" t="s">
        <v>18</v>
      </c>
      <c r="E28" t="s">
        <v>19</v>
      </c>
      <c r="F28" s="7">
        <f>C28*25</f>
        <v>0</v>
      </c>
      <c r="G28" s="1" t="s">
        <v>20</v>
      </c>
    </row>
    <row r="31" spans="1:7" ht="18.95" thickBot="1">
      <c r="B31" s="4" t="s">
        <v>3</v>
      </c>
      <c r="C31" s="8" t="s">
        <v>2</v>
      </c>
    </row>
    <row r="32" spans="1:7" ht="15" thickBot="1">
      <c r="B32" t="s">
        <v>23</v>
      </c>
      <c r="C32" s="2">
        <v>0</v>
      </c>
    </row>
    <row r="33" spans="1:7" ht="15" thickBot="1">
      <c r="B33" t="s">
        <v>22</v>
      </c>
      <c r="C33" s="2">
        <v>0</v>
      </c>
    </row>
    <row r="34" spans="1:7" ht="15" thickBot="1">
      <c r="B34" t="s">
        <v>7</v>
      </c>
      <c r="C34" s="2">
        <v>0</v>
      </c>
    </row>
    <row r="35" spans="1:7" ht="15" thickBot="1">
      <c r="B35" t="s">
        <v>9</v>
      </c>
      <c r="C35" s="3">
        <v>0</v>
      </c>
    </row>
    <row r="37" spans="1:7">
      <c r="A37" s="1" t="s">
        <v>11</v>
      </c>
      <c r="C37" s="6" t="s">
        <v>12</v>
      </c>
    </row>
    <row r="38" spans="1:7">
      <c r="A38" s="1" t="s">
        <v>13</v>
      </c>
      <c r="C38" s="7">
        <f>ROUNDUP(IF(C34&lt;400, C32*0.00328,(C34/400)^2*C32*0.00328),0)</f>
        <v>0</v>
      </c>
      <c r="D38" s="1" t="s">
        <v>14</v>
      </c>
    </row>
    <row r="39" spans="1:7">
      <c r="A39" s="1"/>
      <c r="C39" s="7">
        <f>C38*0.2*25</f>
        <v>0</v>
      </c>
      <c r="D39" s="1" t="s">
        <v>15</v>
      </c>
    </row>
    <row r="40" spans="1:7">
      <c r="C40" s="7">
        <f>C38*0.05*25</f>
        <v>0</v>
      </c>
      <c r="D40" s="1" t="s">
        <v>16</v>
      </c>
    </row>
    <row r="41" spans="1:7">
      <c r="A41" s="1" t="s">
        <v>11</v>
      </c>
    </row>
    <row r="42" spans="1:7">
      <c r="A42" s="1" t="s">
        <v>17</v>
      </c>
      <c r="C42" s="7">
        <f>IF(C35=0,0,ROUND(0.1+C32/C33*C35*0.01584,2))</f>
        <v>0</v>
      </c>
      <c r="D42" s="1" t="s">
        <v>18</v>
      </c>
      <c r="E42" t="s">
        <v>19</v>
      </c>
      <c r="F42" s="7">
        <f>C42*25</f>
        <v>0</v>
      </c>
      <c r="G42" s="1" t="s">
        <v>20</v>
      </c>
    </row>
  </sheetData>
  <sheetProtection algorithmName="SHA-512" hashValue="nb70N6X9HtK7tcso5RWhhvxurTaMBScXBNBjCcRDd4DKkmL9ESj3C2dgYeAQ21+qqKj1Dse0EG7LtdvMAWI9jg==" saltValue="4qllAf1zDkwsQKlZQ84KkQ==" spinCount="100000" sheet="1" objects="1" scenarios="1"/>
  <mergeCells count="1">
    <mergeCell ref="C2:D2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57e73e-dbee-4017-8909-237d08381653" xsi:nil="true"/>
    <lcf76f155ced4ddcb4097134ff3c332f xmlns="397878b1-2943-4030-874f-e175bab6929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F72A20928744B9D20052804B0AC6F" ma:contentTypeVersion="17" ma:contentTypeDescription="Create a new document." ma:contentTypeScope="" ma:versionID="ade524a19fd5c432822c63ca8487326e">
  <xsd:schema xmlns:xsd="http://www.w3.org/2001/XMLSchema" xmlns:xs="http://www.w3.org/2001/XMLSchema" xmlns:p="http://schemas.microsoft.com/office/2006/metadata/properties" xmlns:ns2="397878b1-2943-4030-874f-e175bab69298" xmlns:ns3="6157e73e-dbee-4017-8909-237d08381653" targetNamespace="http://schemas.microsoft.com/office/2006/metadata/properties" ma:root="true" ma:fieldsID="9043f285ce5b4f79faf3a2cb993ce685" ns2:_="" ns3:_="">
    <xsd:import namespace="397878b1-2943-4030-874f-e175bab69298"/>
    <xsd:import namespace="6157e73e-dbee-4017-8909-237d083816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878b1-2943-4030-874f-e175bab69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93ed6b0-d858-4e51-8344-7dab2c3c74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7e73e-dbee-4017-8909-237d08381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5f9b19-06fc-48c4-a488-6126218b5372}" ma:internalName="TaxCatchAll" ma:showField="CatchAllData" ma:web="6157e73e-dbee-4017-8909-237d08381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BECD6-E309-472A-88AA-902456565AE6}"/>
</file>

<file path=customXml/itemProps2.xml><?xml version="1.0" encoding="utf-8"?>
<ds:datastoreItem xmlns:ds="http://schemas.openxmlformats.org/officeDocument/2006/customXml" ds:itemID="{465C1EB7-D029-4F06-B0AF-51B8A6FB69BA}"/>
</file>

<file path=customXml/itemProps3.xml><?xml version="1.0" encoding="utf-8"?>
<ds:datastoreItem xmlns:ds="http://schemas.openxmlformats.org/officeDocument/2006/customXml" ds:itemID="{43233FF1-BB84-440E-B0FA-EB291F0BB6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Willetts</dc:creator>
  <cp:keywords/>
  <dc:description/>
  <cp:lastModifiedBy/>
  <cp:revision/>
  <dcterms:created xsi:type="dcterms:W3CDTF">2024-08-05T21:32:29Z</dcterms:created>
  <dcterms:modified xsi:type="dcterms:W3CDTF">2024-11-04T02:18:43Z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0x010100B57F72A20928744B9D20052804B0AC6F</vt:lpwstr>
  </property>
  <property fmtid="{D5CDD505-2E9C-101B-9397-08002B2CF9AE}" pid="3" name="MediaServiceImageTags">
    <vt:lpwstr/>
  </property>
</Properties>
</file>